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C98" i="1" l="1"/>
  <c r="C85" i="1"/>
  <c r="C77" i="1"/>
  <c r="C63" i="1"/>
  <c r="H48" i="1"/>
  <c r="H21" i="1"/>
  <c r="H34" i="1"/>
  <c r="H49" i="1"/>
  <c r="H39" i="1"/>
  <c r="H45" i="1"/>
  <c r="H24" i="1"/>
  <c r="H27" i="1" l="1"/>
  <c r="H19" i="1" l="1"/>
  <c r="H31" i="1"/>
  <c r="H20" i="1"/>
  <c r="H16" i="1"/>
  <c r="H28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<sst xmlns="http://schemas.openxmlformats.org/spreadsheetml/2006/main" count="134" uniqueCount="84">
  <si>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</si>
  <si>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</si>
  <si>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</si>
  <si>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</si>
  <si>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</si>
  <si>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</si>
  <si>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</si>
  <si>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</si>
  <si>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</si>
  <si>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</si>
  <si>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</si>
  <si>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</si>
  <si>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</si>
  <si>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</si>
  <si>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</si>
  <si>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</si>
  <si>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</si>
  <si>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</si>
  <si>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</si>
  <si>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</si>
  <si>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</si>
  <si>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</si>
  <si>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</si>
  <si>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</si>
  <si>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</si>
  <si>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Dana:27.12.2019.</t>
  </si>
  <si>
    <t>Primljena i neutrošena participacija od 27.12.2019.</t>
  </si>
  <si>
    <t>Dana 27.12.2019.godine Dom zdravlja Požarevac nije izvršio plaćanje prema dobavljačima</t>
  </si>
  <si>
    <t>Deltagraf</t>
  </si>
  <si>
    <t>Print SR</t>
  </si>
  <si>
    <t>Mercator-S</t>
  </si>
  <si>
    <t>2737</t>
  </si>
  <si>
    <t>4294/19</t>
  </si>
  <si>
    <t>4293/19</t>
  </si>
  <si>
    <t>4292/19</t>
  </si>
  <si>
    <t>4291/19</t>
  </si>
  <si>
    <t>4290/19</t>
  </si>
  <si>
    <t>4289/19</t>
  </si>
  <si>
    <t>389/19</t>
  </si>
  <si>
    <t>17620-24-2842</t>
  </si>
  <si>
    <t>Šiler</t>
  </si>
  <si>
    <t>Elektroluks-012</t>
  </si>
  <si>
    <t>Lavija</t>
  </si>
  <si>
    <t>Onoff</t>
  </si>
  <si>
    <t>ZR Aleksandar Tošić</t>
  </si>
  <si>
    <t>Šrafko</t>
  </si>
  <si>
    <t>17620-24-2855</t>
  </si>
  <si>
    <t>17620-24-2841</t>
  </si>
  <si>
    <t>19-RN002000627</t>
  </si>
  <si>
    <t>9745FAMP2891MPM19</t>
  </si>
  <si>
    <t>17620-24-2837</t>
  </si>
  <si>
    <t>2038/2019</t>
  </si>
  <si>
    <t>17/19</t>
  </si>
  <si>
    <t>237/2019</t>
  </si>
  <si>
    <t>17620-24-2886</t>
  </si>
  <si>
    <t>FR479029</t>
  </si>
  <si>
    <t>Neodent</t>
  </si>
  <si>
    <t>Neo yu dent</t>
  </si>
  <si>
    <t>Prof.303-19</t>
  </si>
  <si>
    <t>13240-19</t>
  </si>
  <si>
    <t>OT_2594/19</t>
  </si>
  <si>
    <t>13238-19</t>
  </si>
  <si>
    <t>OT_2614/19</t>
  </si>
  <si>
    <t>OT_2613/19</t>
  </si>
  <si>
    <t>OT_2612/19</t>
  </si>
  <si>
    <t>Interlab</t>
  </si>
  <si>
    <t>Sinofarm</t>
  </si>
  <si>
    <t>Euromedicina</t>
  </si>
  <si>
    <t>Vicor</t>
  </si>
  <si>
    <t>2302-07004995-19</t>
  </si>
  <si>
    <t>1962/2019</t>
  </si>
  <si>
    <t>1960/2019</t>
  </si>
  <si>
    <t>1944/2019</t>
  </si>
  <si>
    <t>1943/2019</t>
  </si>
  <si>
    <t>1940/2019</t>
  </si>
  <si>
    <t>IF2019-23387</t>
  </si>
  <si>
    <t>IF2019-23385</t>
  </si>
  <si>
    <t>19002785-2257</t>
  </si>
  <si>
    <t>R19-12697</t>
  </si>
  <si>
    <t>R19-12698</t>
  </si>
  <si>
    <t>UKUPNO MATERIJALNI TROŠKOVI</t>
  </si>
  <si>
    <t>UKUPNO MATERIJALNI TROŠKOVI-PARTICIPACIJA</t>
  </si>
  <si>
    <t>UKUPNO ZUBNI MATERIJAL</t>
  </si>
  <si>
    <t>UKUPNO SANITETSKI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</si>
</sst>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0" fontId="7" fillId="5" borderId="1" xfId="1" applyFont="1" applyFill="1" applyBorder="1"/>
    <xf numFmtId="4" fontId="6" fillId="0" borderId="1" xfId="1" applyNumberFormat="1" applyFill="1" applyBorder="1"/>
    <xf numFmtId="49" fontId="6" fillId="0" borderId="1" xfId="1" applyNumberFormat="1" applyBorder="1"/>
    <xf numFmtId="4" fontId="7" fillId="5" borderId="1" xfId="1" applyNumberFormat="1" applyFont="1" applyFill="1" applyBorder="1"/>
    <xf numFmtId="49" fontId="7" fillId="5" borderId="1" xfId="1" applyNumberFormat="1" applyFont="1" applyFill="1" applyBorder="1"/>
    <xf numFmtId="4" fontId="8" fillId="0" borderId="1" xfId="1" applyNumberFormat="1" applyFont="1" applyFill="1" applyBorder="1"/>
    <xf numFmtId="166" fontId="7" fillId="5" borderId="1" xfId="1" applyNumberFormat="1" applyFont="1" applyFill="1" applyBorder="1"/>
    <xf numFmtId="49" fontId="8" fillId="5" borderId="1" xfId="1" applyNumberFormat="1" applyFont="1" applyFill="1" applyBorder="1"/>
    <xf numFmtId="0" fontId="8" fillId="0" borderId="1" xfId="1" applyFont="1" applyFill="1" applyBorder="1"/>
    <xf numFmtId="166" fontId="8" fillId="0" borderId="5" xfId="1" applyNumberFormat="1" applyFont="1" applyFill="1" applyBorder="1"/>
    <xf numFmtId="49" fontId="8" fillId="0" borderId="5" xfId="1" applyNumberFormat="1" applyFont="1" applyFill="1" applyBorder="1"/>
    <xf numFmtId="49" fontId="8" fillId="0" borderId="1" xfId="1" applyNumberFormat="1" applyFont="1" applyFill="1" applyBorder="1"/>
    <xf numFmtId="0" fontId="7" fillId="5" borderId="1" xfId="1" applyFont="1" applyFill="1" applyBorder="1" applyAlignment="1">
      <alignment horizont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98"/>
  <sheetViews>
    <sheetView tabSelected="1" zoomScaleNormal="100" workbookViewId="0">
      <selection activeCell="B98" sqref="B98"/>
    </sheetView>
  </sheetViews>
  <sheetFormatPr defaultRowHeight="15" x14ac:dyDescent="0.25"/>
  <cols>
    <col min="1" max="1" width="6.7109375" customWidth="1"/>
    <col min="2" max="2" width="39" customWidth="1"/>
    <col min="3" max="3" width="20.285156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8" t="s">
        <v>0</v>
      </c>
      <c r="D2" s="38"/>
      <c r="E2" s="38"/>
      <c r="F2" s="38"/>
      <c r="G2" s="38"/>
    </row>
    <row r="4" spans="2:15" x14ac:dyDescent="0.25">
      <c r="B4" s="39" t="s">
        <v>1</v>
      </c>
      <c r="C4" s="39"/>
      <c r="D4" s="39"/>
    </row>
    <row r="5" spans="2:15" x14ac:dyDescent="0.25">
      <c r="B5" s="39" t="s">
        <v>7</v>
      </c>
      <c r="C5" s="39"/>
      <c r="D5" s="39"/>
    </row>
    <row r="6" spans="2:15" x14ac:dyDescent="0.25">
      <c r="B6" s="39" t="s">
        <v>8</v>
      </c>
      <c r="C6" s="39"/>
      <c r="D6" s="39"/>
    </row>
    <row r="7" spans="2:15" x14ac:dyDescent="0.25">
      <c r="I7" s="11"/>
      <c r="J7" s="11"/>
    </row>
    <row r="8" spans="2:15" x14ac:dyDescent="0.25">
      <c r="B8" s="40" t="s">
        <v>25</v>
      </c>
      <c r="C8" s="40"/>
      <c r="D8" s="40"/>
      <c r="E8" s="40"/>
      <c r="F8" s="40"/>
      <c r="G8" s="40"/>
      <c r="H8" s="40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5" t="s">
        <v>22</v>
      </c>
      <c r="C11" s="46"/>
      <c r="D11" s="46"/>
      <c r="E11" s="46"/>
      <c r="F11" s="47"/>
      <c r="G11" s="2" t="s">
        <v>5</v>
      </c>
      <c r="H11" s="2" t="s">
        <v>6</v>
      </c>
      <c r="I11" s="11"/>
      <c r="J11" s="11"/>
      <c r="K11" s="41"/>
      <c r="L11" s="41"/>
      <c r="M11" s="41"/>
      <c r="N11" s="41"/>
      <c r="O11" s="41"/>
    </row>
    <row r="12" spans="2:15" x14ac:dyDescent="0.25">
      <c r="B12" s="43" t="s">
        <v>20</v>
      </c>
      <c r="C12" s="43"/>
      <c r="D12" s="43"/>
      <c r="E12" s="43"/>
      <c r="F12" s="43"/>
      <c r="G12" s="14">
        <v>43826</v>
      </c>
      <c r="H12" s="23">
        <v>2176356.31</v>
      </c>
      <c r="I12" s="11"/>
      <c r="J12" s="11"/>
      <c r="K12" s="9"/>
      <c r="L12" s="9"/>
      <c r="M12" s="9"/>
      <c r="N12" s="9"/>
      <c r="O12" s="9"/>
    </row>
    <row r="13" spans="2:15" x14ac:dyDescent="0.25">
      <c r="B13" s="42" t="s">
        <v>9</v>
      </c>
      <c r="C13" s="42"/>
      <c r="D13" s="42"/>
      <c r="E13" s="42"/>
      <c r="F13" s="42"/>
      <c r="G13" s="24">
        <v>43826</v>
      </c>
      <c r="H13" s="3">
        <f>H14+H25-H32-H42</f>
        <v>2008206.8199999998</v>
      </c>
      <c r="I13" s="11"/>
      <c r="J13" s="11"/>
      <c r="K13" s="9"/>
      <c r="L13" s="9"/>
      <c r="M13" s="9"/>
      <c r="N13" s="9"/>
      <c r="O13" s="9"/>
    </row>
    <row r="14" spans="2:15" x14ac:dyDescent="0.25">
      <c r="B14" s="44" t="s">
        <v>23</v>
      </c>
      <c r="C14" s="44"/>
      <c r="D14" s="44"/>
      <c r="E14" s="44"/>
      <c r="F14" s="44"/>
      <c r="G14" s="16">
        <v>43826</v>
      </c>
      <c r="H14" s="4">
        <f>H15+H16+H17+H18+H19+H20+H21+H22+H23+H24</f>
        <v>5120006.1899999995</v>
      </c>
      <c r="I14" s="11"/>
      <c r="J14" s="11"/>
      <c r="K14" s="9"/>
      <c r="L14" s="9"/>
      <c r="M14" s="9"/>
      <c r="N14" s="9"/>
      <c r="O14" s="9"/>
    </row>
    <row r="15" spans="2:15" x14ac:dyDescent="0.25">
      <c r="B15" s="26" t="s">
        <v>10</v>
      </c>
      <c r="C15" s="27"/>
      <c r="D15" s="27"/>
      <c r="E15" s="27"/>
      <c r="F15" s="28"/>
      <c r="G15" s="12"/>
      <c r="H15" s="15">
        <v>0</v>
      </c>
      <c r="I15" s="11"/>
      <c r="J15" s="11"/>
      <c r="K15" s="8"/>
    </row>
    <row r="16" spans="2:15" x14ac:dyDescent="0.25">
      <c r="B16" s="26" t="s">
        <v>11</v>
      </c>
      <c r="C16" s="27"/>
      <c r="D16" s="27"/>
      <c r="E16" s="27"/>
      <c r="F16" s="28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-0.26-1088751.12-12125-1040274.72</f>
        <v>528050.56000000029</v>
      </c>
      <c r="I16" s="11"/>
      <c r="J16" s="11"/>
      <c r="K16" s="8"/>
      <c r="L16" s="8"/>
    </row>
    <row r="17" spans="2:13" x14ac:dyDescent="0.25">
      <c r="B17" s="26" t="s">
        <v>12</v>
      </c>
      <c r="C17" s="27"/>
      <c r="D17" s="27"/>
      <c r="E17" s="27"/>
      <c r="F17" s="28"/>
      <c r="G17" s="12"/>
      <c r="H17" s="10">
        <v>0</v>
      </c>
      <c r="I17" s="11"/>
      <c r="J17" s="11"/>
    </row>
    <row r="18" spans="2:13" x14ac:dyDescent="0.25">
      <c r="B18" s="26" t="s">
        <v>19</v>
      </c>
      <c r="C18" s="27"/>
      <c r="D18" s="27"/>
      <c r="E18" s="27"/>
      <c r="F18" s="28"/>
      <c r="G18" s="12"/>
      <c r="H18" s="10">
        <v>0</v>
      </c>
      <c r="I18" s="11"/>
      <c r="J18" s="11"/>
    </row>
    <row r="19" spans="2:13" x14ac:dyDescent="0.25">
      <c r="B19" s="26" t="s">
        <v>2</v>
      </c>
      <c r="C19" s="27"/>
      <c r="D19" s="27"/>
      <c r="E19" s="27"/>
      <c r="F19" s="28"/>
      <c r="G19" s="12"/>
      <c r="H19" s="10">
        <f>2373750-142917.73-1623993+2373750</f>
        <v>2980589.27</v>
      </c>
      <c r="I19" s="11"/>
      <c r="J19" s="11"/>
    </row>
    <row r="20" spans="2:13" x14ac:dyDescent="0.25">
      <c r="B20" s="26" t="s">
        <v>3</v>
      </c>
      <c r="C20" s="27"/>
      <c r="D20" s="27"/>
      <c r="E20" s="27"/>
      <c r="F20" s="28"/>
      <c r="G20" s="12"/>
      <c r="H20" s="10">
        <f>237759.49-28795.17</f>
        <v>208964.32</v>
      </c>
      <c r="I20" s="11"/>
      <c r="J20" s="11"/>
    </row>
    <row r="21" spans="2:13" x14ac:dyDescent="0.25">
      <c r="B21" s="26" t="s">
        <v>13</v>
      </c>
      <c r="C21" s="27"/>
      <c r="D21" s="27"/>
      <c r="E21" s="27"/>
      <c r="F21" s="28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-2349-3523-42114-9584.37-675+667440-667440-16012-568228.83-3522-38879.27+15874.8+66400-843094.65-285322.57-298836.22-1174-105528+24888+30000+22400</f>
        <v>160902.03999999928</v>
      </c>
      <c r="I21" s="11"/>
      <c r="J21" s="11"/>
      <c r="K21" s="11"/>
      <c r="L21" s="8"/>
    </row>
    <row r="22" spans="2:13" x14ac:dyDescent="0.25">
      <c r="B22" s="26" t="s">
        <v>14</v>
      </c>
      <c r="C22" s="27"/>
      <c r="D22" s="27"/>
      <c r="E22" s="27"/>
      <c r="F22" s="28"/>
      <c r="G22" s="12"/>
      <c r="H22" s="10">
        <v>222480</v>
      </c>
      <c r="I22" s="11"/>
      <c r="J22" s="11"/>
      <c r="K22" s="8"/>
    </row>
    <row r="23" spans="2:13" x14ac:dyDescent="0.25">
      <c r="B23" s="26" t="s">
        <v>15</v>
      </c>
      <c r="C23" s="27"/>
      <c r="D23" s="27"/>
      <c r="E23" s="27"/>
      <c r="F23" s="28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7"/>
      <c r="D24" s="27"/>
      <c r="E24" s="27"/>
      <c r="F24" s="28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+7850+4050+11450+3800+12300+4650+13800+5750+11000+6300+11950+6350+15000+6250+14800+4350+10450+4800+15400+5350+13800+4850+8950+5900+10800+5100+12300+4700+11550+4250+3800+6650+5100+4200+9800+4400+8300+4300+10300+4800+4750+9200+11500+4750</f>
        <v>1019020</v>
      </c>
      <c r="I24" s="11"/>
      <c r="J24" s="11"/>
      <c r="K24" s="8"/>
      <c r="L24" s="8"/>
    </row>
    <row r="25" spans="2:13" x14ac:dyDescent="0.25">
      <c r="B25" s="35" t="s">
        <v>24</v>
      </c>
      <c r="C25" s="36"/>
      <c r="D25" s="36"/>
      <c r="E25" s="36"/>
      <c r="F25" s="37"/>
      <c r="G25" s="16">
        <v>43826</v>
      </c>
      <c r="H25" s="4">
        <f>H26+H27+H28+H29+H30+H31</f>
        <v>630077.78</v>
      </c>
      <c r="I25" s="11"/>
      <c r="J25" s="11"/>
      <c r="K25" s="8"/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v>0</v>
      </c>
      <c r="I26" s="11"/>
      <c r="J26" s="11"/>
    </row>
    <row r="27" spans="2:13" x14ac:dyDescent="0.25">
      <c r="B27" s="26" t="s">
        <v>11</v>
      </c>
      <c r="C27" s="27"/>
      <c r="D27" s="27"/>
      <c r="E27" s="27"/>
      <c r="F27" s="28"/>
      <c r="G27" s="2"/>
      <c r="H27" s="10">
        <f>113000+113000-113349.78+113000-117830.83+113000-124074.89+113000-117341.72+113000-96653.49+0.5+113000-76088.11+113000-99241.44+113000-70377.56+223250-0.02-75420.83-90956.97+115750-132414.92-2700-0.17+40000-136817.21-139591.2</f>
        <v>3141.3599999999569</v>
      </c>
      <c r="I27" s="11"/>
      <c r="J27" s="11"/>
      <c r="K27" s="8"/>
    </row>
    <row r="28" spans="2:13" x14ac:dyDescent="0.25">
      <c r="B28" s="26" t="s">
        <v>13</v>
      </c>
      <c r="C28" s="27"/>
      <c r="D28" s="27"/>
      <c r="E28" s="27"/>
      <c r="F28" s="28"/>
      <c r="G28" s="2"/>
      <c r="H28" s="10">
        <f>1758775.38-1036974.4+179666.67-200000-157432+359333.33-117850+9240-1200+359333.34-66400-52080-19092-481463.9</f>
        <v>533856.42000000004</v>
      </c>
      <c r="I28" s="11"/>
      <c r="J28" s="11"/>
      <c r="K28" s="8"/>
      <c r="L28" s="8"/>
      <c r="M28" s="8"/>
    </row>
    <row r="29" spans="2:13" x14ac:dyDescent="0.25">
      <c r="B29" s="26" t="s">
        <v>14</v>
      </c>
      <c r="C29" s="27"/>
      <c r="D29" s="27"/>
      <c r="E29" s="27"/>
      <c r="F29" s="28"/>
      <c r="G29" s="2"/>
      <c r="H29" s="10">
        <v>0</v>
      </c>
      <c r="I29" s="11"/>
      <c r="J29" s="11"/>
    </row>
    <row r="30" spans="2:13" x14ac:dyDescent="0.25">
      <c r="B30" s="26" t="s">
        <v>15</v>
      </c>
      <c r="C30" s="27"/>
      <c r="D30" s="27"/>
      <c r="E30" s="27"/>
      <c r="F30" s="28"/>
      <c r="G30" s="2"/>
      <c r="H30" s="10">
        <v>0</v>
      </c>
      <c r="I30" s="11"/>
      <c r="J30" s="11"/>
    </row>
    <row r="31" spans="2:13" x14ac:dyDescent="0.25">
      <c r="B31" s="26" t="s">
        <v>26</v>
      </c>
      <c r="C31" s="27"/>
      <c r="D31" s="27"/>
      <c r="E31" s="27"/>
      <c r="F31" s="28"/>
      <c r="G31" s="2"/>
      <c r="H31" s="10">
        <f>35339+16453+4553+11176+10141+8071+7347</f>
        <v>93080</v>
      </c>
      <c r="I31" s="11"/>
      <c r="J31" s="11"/>
    </row>
    <row r="32" spans="2:13" x14ac:dyDescent="0.25">
      <c r="B32" s="32" t="s">
        <v>16</v>
      </c>
      <c r="C32" s="33"/>
      <c r="D32" s="33"/>
      <c r="E32" s="33"/>
      <c r="F32" s="34"/>
      <c r="G32" s="17">
        <v>43826</v>
      </c>
      <c r="H32" s="5">
        <f>SUM(H33:H41)</f>
        <v>3266739.52</v>
      </c>
      <c r="I32" s="11"/>
      <c r="J32" s="11"/>
    </row>
    <row r="33" spans="2:12" x14ac:dyDescent="0.25">
      <c r="B33" s="26" t="s">
        <v>10</v>
      </c>
      <c r="C33" s="27"/>
      <c r="D33" s="27"/>
      <c r="E33" s="27"/>
      <c r="F33" s="28"/>
      <c r="G33" s="13"/>
      <c r="H33" s="15">
        <v>0</v>
      </c>
      <c r="I33" s="11"/>
      <c r="J33" s="11"/>
    </row>
    <row r="34" spans="2:12" x14ac:dyDescent="0.25">
      <c r="B34" s="26" t="s">
        <v>11</v>
      </c>
      <c r="C34" s="27"/>
      <c r="D34" s="27"/>
      <c r="E34" s="27"/>
      <c r="F34" s="28"/>
      <c r="G34" s="13"/>
      <c r="H34" s="3">
        <f>49097.2+280</f>
        <v>49377.2</v>
      </c>
      <c r="I34" s="11"/>
      <c r="J34" s="11"/>
    </row>
    <row r="35" spans="2:12" x14ac:dyDescent="0.25">
      <c r="B35" s="26" t="s">
        <v>12</v>
      </c>
      <c r="C35" s="27"/>
      <c r="D35" s="27"/>
      <c r="E35" s="27"/>
      <c r="F35" s="28"/>
      <c r="G35" s="13"/>
      <c r="H35" s="10">
        <v>0</v>
      </c>
      <c r="I35" s="11"/>
      <c r="J35" s="11"/>
    </row>
    <row r="36" spans="2:12" x14ac:dyDescent="0.25">
      <c r="B36" s="26" t="s">
        <v>19</v>
      </c>
      <c r="C36" s="27"/>
      <c r="D36" s="27"/>
      <c r="E36" s="27"/>
      <c r="F36" s="28"/>
      <c r="G36" s="13"/>
      <c r="H36" s="10">
        <v>0</v>
      </c>
      <c r="I36" s="11"/>
      <c r="J36" s="11"/>
    </row>
    <row r="37" spans="2:12" x14ac:dyDescent="0.25">
      <c r="B37" s="26" t="s">
        <v>2</v>
      </c>
      <c r="C37" s="27"/>
      <c r="D37" s="27"/>
      <c r="E37" s="27"/>
      <c r="F37" s="28"/>
      <c r="G37" s="13"/>
      <c r="H37" s="10">
        <v>2436878.7599999998</v>
      </c>
      <c r="I37" s="11"/>
      <c r="J37" s="11"/>
    </row>
    <row r="38" spans="2:12" x14ac:dyDescent="0.25">
      <c r="B38" s="26" t="s">
        <v>3</v>
      </c>
      <c r="C38" s="27"/>
      <c r="D38" s="27"/>
      <c r="E38" s="27"/>
      <c r="F38" s="28"/>
      <c r="G38" s="13"/>
      <c r="H38" s="10">
        <v>0</v>
      </c>
      <c r="I38" s="11"/>
      <c r="J38" s="11"/>
    </row>
    <row r="39" spans="2:12" x14ac:dyDescent="0.25">
      <c r="B39" s="26" t="s">
        <v>13</v>
      </c>
      <c r="C39" s="27"/>
      <c r="D39" s="27"/>
      <c r="E39" s="27"/>
      <c r="F39" s="28"/>
      <c r="G39" s="13"/>
      <c r="H39" s="10">
        <f>138502.04+419501.52</f>
        <v>558003.56000000006</v>
      </c>
      <c r="I39" s="11"/>
      <c r="J39" s="11"/>
    </row>
    <row r="40" spans="2:12" x14ac:dyDescent="0.25">
      <c r="B40" s="26" t="s">
        <v>14</v>
      </c>
      <c r="C40" s="27"/>
      <c r="D40" s="27"/>
      <c r="E40" s="27"/>
      <c r="F40" s="28"/>
      <c r="G40" s="13"/>
      <c r="H40" s="10">
        <v>222480</v>
      </c>
      <c r="I40" s="11"/>
      <c r="J40" s="11"/>
    </row>
    <row r="41" spans="2:12" x14ac:dyDescent="0.25">
      <c r="B41" s="26" t="s">
        <v>15</v>
      </c>
      <c r="C41" s="27"/>
      <c r="D41" s="27"/>
      <c r="E41" s="27"/>
      <c r="F41" s="28"/>
      <c r="G41" s="13"/>
      <c r="H41" s="10">
        <v>0</v>
      </c>
      <c r="I41" s="11"/>
      <c r="J41" s="11"/>
    </row>
    <row r="42" spans="2:12" x14ac:dyDescent="0.25">
      <c r="B42" s="32" t="s">
        <v>21</v>
      </c>
      <c r="C42" s="33"/>
      <c r="D42" s="33"/>
      <c r="E42" s="33"/>
      <c r="F42" s="34"/>
      <c r="G42" s="17">
        <v>43826</v>
      </c>
      <c r="H42" s="5">
        <f>SUM(H43:H47)</f>
        <v>475137.63</v>
      </c>
      <c r="I42" s="11"/>
      <c r="J42" s="11"/>
    </row>
    <row r="43" spans="2:12" x14ac:dyDescent="0.25">
      <c r="B43" s="26" t="s">
        <v>10</v>
      </c>
      <c r="C43" s="27"/>
      <c r="D43" s="27"/>
      <c r="E43" s="27"/>
      <c r="F43" s="28"/>
      <c r="G43" s="2"/>
      <c r="H43" s="15">
        <v>0</v>
      </c>
      <c r="I43" s="11"/>
      <c r="J43" s="11"/>
    </row>
    <row r="44" spans="2:12" x14ac:dyDescent="0.25">
      <c r="B44" s="26" t="s">
        <v>11</v>
      </c>
      <c r="C44" s="27"/>
      <c r="D44" s="27"/>
      <c r="E44" s="27"/>
      <c r="F44" s="28"/>
      <c r="G44" s="2"/>
      <c r="H44" s="3">
        <v>12367.73</v>
      </c>
      <c r="I44" s="11"/>
      <c r="J44" s="11"/>
    </row>
    <row r="45" spans="2:12" x14ac:dyDescent="0.25">
      <c r="B45" s="26" t="s">
        <v>13</v>
      </c>
      <c r="C45" s="27"/>
      <c r="D45" s="27"/>
      <c r="E45" s="27"/>
      <c r="F45" s="28"/>
      <c r="G45" s="2"/>
      <c r="H45" s="3">
        <f>300426+162343.9</f>
        <v>462769.9</v>
      </c>
      <c r="I45" s="11"/>
      <c r="J45" s="11"/>
    </row>
    <row r="46" spans="2:12" x14ac:dyDescent="0.25">
      <c r="B46" s="26" t="s">
        <v>14</v>
      </c>
      <c r="C46" s="27"/>
      <c r="D46" s="27"/>
      <c r="E46" s="27"/>
      <c r="F46" s="28"/>
      <c r="G46" s="2"/>
      <c r="H46" s="3">
        <v>0</v>
      </c>
      <c r="I46" s="11"/>
      <c r="J46" s="11"/>
    </row>
    <row r="47" spans="2:12" x14ac:dyDescent="0.25">
      <c r="B47" s="26" t="s">
        <v>15</v>
      </c>
      <c r="C47" s="27"/>
      <c r="D47" s="27"/>
      <c r="E47" s="27"/>
      <c r="F47" s="28"/>
      <c r="G47" s="2"/>
      <c r="H47" s="3">
        <v>0</v>
      </c>
      <c r="I47" s="11"/>
      <c r="J47" s="11"/>
    </row>
    <row r="48" spans="2:12" x14ac:dyDescent="0.25">
      <c r="B48" s="48" t="s">
        <v>18</v>
      </c>
      <c r="C48" s="49"/>
      <c r="D48" s="49"/>
      <c r="E48" s="49"/>
      <c r="F48" s="50"/>
      <c r="G48" s="18">
        <v>43826</v>
      </c>
      <c r="H48" s="6">
        <f>35842.79+5089960+549600+691200+5000+8000+5231.78+20830.22-6369822+765000+13329.15-29.19-13329.15+415928.96+247697.91+243.26+16724.07+40.77+141.36+6702.29-687178.1+13375+24452.44+297.71-663311.05-24888+347269.88+527998.84+319.79+21985.61+192.06+8634.87+40.77-22400-0.27</f>
        <v>1035081.7700000003</v>
      </c>
      <c r="I48" s="11"/>
      <c r="L48" s="8"/>
    </row>
    <row r="49" spans="2:11" x14ac:dyDescent="0.25">
      <c r="B49" s="26" t="s">
        <v>17</v>
      </c>
      <c r="C49" s="27"/>
      <c r="D49" s="27"/>
      <c r="E49" s="27"/>
      <c r="F49" s="28"/>
      <c r="G49" s="2"/>
      <c r="H49" s="3">
        <f>490598.34+59746.66+290069.12+26518.16</f>
        <v>866932.28</v>
      </c>
      <c r="I49" s="11"/>
      <c r="J49" s="11"/>
    </row>
    <row r="50" spans="2:11" x14ac:dyDescent="0.25">
      <c r="B50" s="29" t="s">
        <v>4</v>
      </c>
      <c r="C50" s="30"/>
      <c r="D50" s="30"/>
      <c r="E50" s="30"/>
      <c r="F50" s="31"/>
      <c r="G50" s="2"/>
      <c r="H50" s="7">
        <f>H14+H25-H32-H42+H48-H49</f>
        <v>2176356.3099999996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51" t="s">
        <v>28</v>
      </c>
      <c r="C54" s="53">
        <v>79800</v>
      </c>
      <c r="D54" s="54" t="s">
        <v>31</v>
      </c>
    </row>
    <row r="55" spans="2:11" x14ac:dyDescent="0.25">
      <c r="B55" s="51" t="s">
        <v>29</v>
      </c>
      <c r="C55" s="53">
        <v>4000</v>
      </c>
      <c r="D55" s="54" t="s">
        <v>32</v>
      </c>
    </row>
    <row r="56" spans="2:11" x14ac:dyDescent="0.25">
      <c r="B56" s="51" t="s">
        <v>29</v>
      </c>
      <c r="C56" s="53">
        <v>3500</v>
      </c>
      <c r="D56" s="54" t="s">
        <v>33</v>
      </c>
    </row>
    <row r="57" spans="2:11" x14ac:dyDescent="0.25">
      <c r="B57" s="51" t="s">
        <v>29</v>
      </c>
      <c r="C57" s="53">
        <v>8500</v>
      </c>
      <c r="D57" s="54" t="s">
        <v>34</v>
      </c>
    </row>
    <row r="58" spans="2:11" x14ac:dyDescent="0.25">
      <c r="B58" s="51" t="s">
        <v>29</v>
      </c>
      <c r="C58" s="53">
        <v>2000</v>
      </c>
      <c r="D58" s="54" t="s">
        <v>35</v>
      </c>
    </row>
    <row r="59" spans="2:11" x14ac:dyDescent="0.25">
      <c r="B59" s="51" t="s">
        <v>29</v>
      </c>
      <c r="C59" s="53">
        <v>3500</v>
      </c>
      <c r="D59" s="54" t="s">
        <v>36</v>
      </c>
    </row>
    <row r="60" spans="2:11" x14ac:dyDescent="0.25">
      <c r="B60" s="51" t="s">
        <v>29</v>
      </c>
      <c r="C60" s="53">
        <v>7000</v>
      </c>
      <c r="D60" s="54" t="s">
        <v>37</v>
      </c>
    </row>
    <row r="61" spans="2:11" x14ac:dyDescent="0.25">
      <c r="B61" s="51" t="s">
        <v>29</v>
      </c>
      <c r="C61" s="53">
        <v>3400</v>
      </c>
      <c r="D61" s="54" t="s">
        <v>38</v>
      </c>
    </row>
    <row r="62" spans="2:11" x14ac:dyDescent="0.25">
      <c r="B62" s="51" t="s">
        <v>30</v>
      </c>
      <c r="C62" s="53">
        <v>26802.04</v>
      </c>
      <c r="D62" s="54" t="s">
        <v>39</v>
      </c>
    </row>
    <row r="63" spans="2:11" x14ac:dyDescent="0.25">
      <c r="B63" s="64" t="s">
        <v>80</v>
      </c>
      <c r="C63" s="55">
        <f>SUM(C54:C62)</f>
        <v>138502.04</v>
      </c>
      <c r="D63" s="56"/>
    </row>
    <row r="64" spans="2:11" x14ac:dyDescent="0.25">
      <c r="B64" s="51" t="s">
        <v>30</v>
      </c>
      <c r="C64" s="53">
        <v>130291.04</v>
      </c>
      <c r="D64" s="54" t="s">
        <v>39</v>
      </c>
    </row>
    <row r="65" spans="2:4" x14ac:dyDescent="0.25">
      <c r="B65" s="51" t="s">
        <v>30</v>
      </c>
      <c r="C65" s="53">
        <v>17699.169999999998</v>
      </c>
      <c r="D65" s="54" t="s">
        <v>46</v>
      </c>
    </row>
    <row r="66" spans="2:4" x14ac:dyDescent="0.25">
      <c r="B66" s="51" t="s">
        <v>30</v>
      </c>
      <c r="C66" s="53">
        <v>1575.73</v>
      </c>
      <c r="D66" s="54" t="s">
        <v>46</v>
      </c>
    </row>
    <row r="67" spans="2:4" x14ac:dyDescent="0.25">
      <c r="B67" s="51" t="s">
        <v>30</v>
      </c>
      <c r="C67" s="53">
        <v>20777.7</v>
      </c>
      <c r="D67" s="54" t="s">
        <v>47</v>
      </c>
    </row>
    <row r="68" spans="2:4" x14ac:dyDescent="0.25">
      <c r="B68" s="51" t="s">
        <v>40</v>
      </c>
      <c r="C68" s="53">
        <v>51600</v>
      </c>
      <c r="D68" s="54" t="s">
        <v>48</v>
      </c>
    </row>
    <row r="69" spans="2:4" x14ac:dyDescent="0.25">
      <c r="B69" s="51" t="s">
        <v>41</v>
      </c>
      <c r="C69" s="53">
        <v>536.36</v>
      </c>
      <c r="D69" s="54" t="s">
        <v>49</v>
      </c>
    </row>
    <row r="70" spans="2:4" x14ac:dyDescent="0.25">
      <c r="B70" s="51" t="s">
        <v>41</v>
      </c>
      <c r="C70" s="53">
        <v>8713.64</v>
      </c>
      <c r="D70" s="54" t="s">
        <v>49</v>
      </c>
    </row>
    <row r="71" spans="2:4" x14ac:dyDescent="0.25">
      <c r="B71" s="51" t="s">
        <v>30</v>
      </c>
      <c r="C71" s="53">
        <v>25190.49</v>
      </c>
      <c r="D71" s="54" t="s">
        <v>50</v>
      </c>
    </row>
    <row r="72" spans="2:4" x14ac:dyDescent="0.25">
      <c r="B72" s="51" t="s">
        <v>42</v>
      </c>
      <c r="C72" s="53">
        <v>103500</v>
      </c>
      <c r="D72" s="54" t="s">
        <v>51</v>
      </c>
    </row>
    <row r="73" spans="2:4" x14ac:dyDescent="0.25">
      <c r="B73" s="51" t="s">
        <v>43</v>
      </c>
      <c r="C73" s="53">
        <v>3000</v>
      </c>
      <c r="D73" s="54" t="s">
        <v>52</v>
      </c>
    </row>
    <row r="74" spans="2:4" x14ac:dyDescent="0.25">
      <c r="B74" s="51" t="s">
        <v>44</v>
      </c>
      <c r="C74" s="53">
        <v>13100</v>
      </c>
      <c r="D74" s="54" t="s">
        <v>53</v>
      </c>
    </row>
    <row r="75" spans="2:4" x14ac:dyDescent="0.25">
      <c r="B75" s="51" t="s">
        <v>30</v>
      </c>
      <c r="C75" s="53">
        <v>38561.589999999997</v>
      </c>
      <c r="D75" s="54" t="s">
        <v>54</v>
      </c>
    </row>
    <row r="76" spans="2:4" x14ac:dyDescent="0.25">
      <c r="B76" s="51" t="s">
        <v>45</v>
      </c>
      <c r="C76" s="53">
        <v>4955.8</v>
      </c>
      <c r="D76" s="54" t="s">
        <v>55</v>
      </c>
    </row>
    <row r="77" spans="2:4" x14ac:dyDescent="0.25">
      <c r="B77" s="52" t="s">
        <v>81</v>
      </c>
      <c r="C77" s="55">
        <f>SUM(C64:C76)</f>
        <v>419501.51999999996</v>
      </c>
      <c r="D77" s="56"/>
    </row>
    <row r="78" spans="2:4" x14ac:dyDescent="0.25">
      <c r="B78" s="51" t="s">
        <v>56</v>
      </c>
      <c r="C78" s="53">
        <v>64900</v>
      </c>
      <c r="D78" s="54" t="s">
        <v>58</v>
      </c>
    </row>
    <row r="79" spans="2:4" x14ac:dyDescent="0.25">
      <c r="B79" s="51" t="s">
        <v>56</v>
      </c>
      <c r="C79" s="53">
        <v>19092</v>
      </c>
      <c r="D79" s="54" t="s">
        <v>59</v>
      </c>
    </row>
    <row r="80" spans="2:4" x14ac:dyDescent="0.25">
      <c r="B80" s="51" t="s">
        <v>57</v>
      </c>
      <c r="C80" s="53">
        <v>11550</v>
      </c>
      <c r="D80" s="54" t="s">
        <v>60</v>
      </c>
    </row>
    <row r="81" spans="2:4" x14ac:dyDescent="0.25">
      <c r="B81" s="51" t="s">
        <v>56</v>
      </c>
      <c r="C81" s="53">
        <v>66801.899999999994</v>
      </c>
      <c r="D81" s="54" t="s">
        <v>61</v>
      </c>
    </row>
    <row r="82" spans="2:4" x14ac:dyDescent="0.25">
      <c r="B82" s="51" t="s">
        <v>57</v>
      </c>
      <c r="C82" s="53">
        <v>70584</v>
      </c>
      <c r="D82" s="54" t="s">
        <v>62</v>
      </c>
    </row>
    <row r="83" spans="2:4" x14ac:dyDescent="0.25">
      <c r="B83" s="51" t="s">
        <v>57</v>
      </c>
      <c r="C83" s="53">
        <v>118112</v>
      </c>
      <c r="D83" s="54" t="s">
        <v>63</v>
      </c>
    </row>
    <row r="84" spans="2:4" x14ac:dyDescent="0.25">
      <c r="B84" s="51" t="s">
        <v>57</v>
      </c>
      <c r="C84" s="57">
        <v>111730</v>
      </c>
      <c r="D84" s="54" t="s">
        <v>64</v>
      </c>
    </row>
    <row r="85" spans="2:4" x14ac:dyDescent="0.25">
      <c r="B85" s="64" t="s">
        <v>82</v>
      </c>
      <c r="C85" s="58">
        <f>SUM(C78:C84)</f>
        <v>462769.9</v>
      </c>
      <c r="D85" s="59"/>
    </row>
    <row r="86" spans="2:4" x14ac:dyDescent="0.25">
      <c r="B86" s="60" t="s">
        <v>65</v>
      </c>
      <c r="C86" s="61">
        <v>1000000</v>
      </c>
      <c r="D86" s="62" t="s">
        <v>69</v>
      </c>
    </row>
    <row r="87" spans="2:4" x14ac:dyDescent="0.25">
      <c r="B87" s="60" t="s">
        <v>42</v>
      </c>
      <c r="C87" s="57">
        <v>3408</v>
      </c>
      <c r="D87" s="63" t="s">
        <v>70</v>
      </c>
    </row>
    <row r="88" spans="2:4" x14ac:dyDescent="0.25">
      <c r="B88" s="60" t="s">
        <v>42</v>
      </c>
      <c r="C88" s="57">
        <v>6600</v>
      </c>
      <c r="D88" s="63" t="s">
        <v>71</v>
      </c>
    </row>
    <row r="89" spans="2:4" x14ac:dyDescent="0.25">
      <c r="B89" s="60" t="s">
        <v>42</v>
      </c>
      <c r="C89" s="57">
        <v>7440</v>
      </c>
      <c r="D89" s="63" t="s">
        <v>72</v>
      </c>
    </row>
    <row r="90" spans="2:4" x14ac:dyDescent="0.25">
      <c r="B90" s="60" t="s">
        <v>42</v>
      </c>
      <c r="C90" s="57">
        <v>852</v>
      </c>
      <c r="D90" s="63" t="s">
        <v>73</v>
      </c>
    </row>
    <row r="91" spans="2:4" x14ac:dyDescent="0.25">
      <c r="B91" s="60" t="s">
        <v>42</v>
      </c>
      <c r="C91" s="57">
        <v>94678.8</v>
      </c>
      <c r="D91" s="63" t="s">
        <v>74</v>
      </c>
    </row>
    <row r="92" spans="2:4" x14ac:dyDescent="0.25">
      <c r="B92" s="60" t="s">
        <v>66</v>
      </c>
      <c r="C92" s="57">
        <v>74495.759999999995</v>
      </c>
      <c r="D92" s="63" t="s">
        <v>75</v>
      </c>
    </row>
    <row r="93" spans="2:4" x14ac:dyDescent="0.25">
      <c r="B93" s="60" t="s">
        <v>66</v>
      </c>
      <c r="C93" s="57">
        <v>62991</v>
      </c>
      <c r="D93" s="63" t="s">
        <v>76</v>
      </c>
    </row>
    <row r="94" spans="2:4" x14ac:dyDescent="0.25">
      <c r="B94" s="60" t="s">
        <v>67</v>
      </c>
      <c r="C94" s="57">
        <v>518400</v>
      </c>
      <c r="D94" s="63" t="s">
        <v>77</v>
      </c>
    </row>
    <row r="95" spans="2:4" x14ac:dyDescent="0.25">
      <c r="B95" s="60" t="s">
        <v>68</v>
      </c>
      <c r="C95" s="57">
        <v>157500</v>
      </c>
      <c r="D95" s="63" t="s">
        <v>78</v>
      </c>
    </row>
    <row r="96" spans="2:4" x14ac:dyDescent="0.25">
      <c r="B96" s="60" t="s">
        <v>68</v>
      </c>
      <c r="C96" s="57">
        <v>449370.8</v>
      </c>
      <c r="D96" s="63" t="s">
        <v>79</v>
      </c>
    </row>
    <row r="97" spans="2:4" x14ac:dyDescent="0.25">
      <c r="B97" s="60" t="s">
        <v>68</v>
      </c>
      <c r="C97" s="57">
        <v>61142.400000000001</v>
      </c>
      <c r="D97" s="63" t="s">
        <v>79</v>
      </c>
    </row>
    <row r="98" spans="2:4" x14ac:dyDescent="0.25">
      <c r="B98" s="64" t="s">
        <v>83</v>
      </c>
      <c r="C98" s="55">
        <f>SUM(C86:C97)</f>
        <v>2436878.7599999998</v>
      </c>
      <c r="D98" s="56"/>
    </row>
  </sheetData>
  <mergeCells count="46"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B17:F17"/>
    <mergeCell ref="B16:F16"/>
    <mergeCell ref="B15:F15"/>
    <mergeCell ref="B21:F21"/>
    <mergeCell ref="B37:F37"/>
    <mergeCell ref="B24:F24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49:F49"/>
    <mergeCell ref="B50:F50"/>
    <mergeCell ref="B42:F42"/>
    <mergeCell ref="B18:F18"/>
    <mergeCell ref="B34:F34"/>
    <mergeCell ref="B35:F35"/>
    <mergeCell ref="B36:F36"/>
    <mergeCell ref="B31:F31"/>
    <mergeCell ref="B28:F28"/>
    <mergeCell ref="B29:F29"/>
    <mergeCell ref="B30:F30"/>
    <mergeCell ref="B32:F32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2019-12-30T07:48:39Z</dcterms:modified>
</cp:coreProperties>
</file>